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z\Documents\Strength &amp; Conditioning\Tennis\LTAD-Periodisation\PHV articles\"/>
    </mc:Choice>
  </mc:AlternateContent>
  <bookViews>
    <workbookView xWindow="0" yWindow="0" windowWidth="20490" windowHeight="7155"/>
  </bookViews>
  <sheets>
    <sheet name="Anonymou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N9" i="1"/>
  <c r="M9" i="1"/>
  <c r="L9" i="1"/>
  <c r="I9" i="1"/>
  <c r="O9" i="1" s="1"/>
  <c r="P9" i="1" s="1"/>
  <c r="E9" i="1"/>
  <c r="F9" i="1" s="1"/>
  <c r="N8" i="1"/>
  <c r="T8" i="1" s="1"/>
  <c r="M8" i="1"/>
  <c r="P8" i="1" s="1"/>
  <c r="L8" i="1"/>
  <c r="I8" i="1"/>
  <c r="O8" i="1" s="1"/>
  <c r="E8" i="1"/>
  <c r="F8" i="1" s="1"/>
  <c r="T7" i="1"/>
  <c r="N7" i="1"/>
  <c r="M7" i="1"/>
  <c r="L7" i="1"/>
  <c r="I7" i="1"/>
  <c r="O7" i="1" s="1"/>
  <c r="P7" i="1" s="1"/>
  <c r="E7" i="1"/>
  <c r="F7" i="1" s="1"/>
  <c r="N6" i="1"/>
  <c r="T6" i="1" s="1"/>
  <c r="M6" i="1"/>
  <c r="P6" i="1" s="1"/>
  <c r="L6" i="1"/>
  <c r="I6" i="1"/>
  <c r="O6" i="1" s="1"/>
  <c r="E6" i="1"/>
  <c r="F6" i="1" s="1"/>
  <c r="T5" i="1"/>
  <c r="N5" i="1"/>
  <c r="M5" i="1"/>
  <c r="L5" i="1"/>
  <c r="I5" i="1"/>
  <c r="O5" i="1" s="1"/>
  <c r="P5" i="1" s="1"/>
  <c r="E5" i="1"/>
  <c r="F5" i="1" s="1"/>
  <c r="N4" i="1"/>
  <c r="T4" i="1" s="1"/>
  <c r="M4" i="1"/>
  <c r="L4" i="1"/>
  <c r="I4" i="1"/>
  <c r="O4" i="1" s="1"/>
  <c r="E4" i="1"/>
  <c r="F4" i="1" s="1"/>
  <c r="T3" i="1"/>
  <c r="N3" i="1"/>
  <c r="M3" i="1"/>
  <c r="L3" i="1"/>
  <c r="I3" i="1"/>
  <c r="O3" i="1" s="1"/>
  <c r="P3" i="1" s="1"/>
  <c r="E3" i="1"/>
  <c r="F3" i="1" s="1"/>
  <c r="N2" i="1"/>
  <c r="T2" i="1" s="1"/>
  <c r="M2" i="1"/>
  <c r="L2" i="1"/>
  <c r="I2" i="1"/>
  <c r="O2" i="1" s="1"/>
  <c r="E2" i="1"/>
  <c r="F2" i="1" s="1"/>
  <c r="R3" i="1" l="1"/>
  <c r="S3" i="1"/>
  <c r="Q3" i="1"/>
  <c r="U3" i="1" s="1"/>
  <c r="V3" i="1" s="1"/>
  <c r="Q2" i="1"/>
  <c r="S2" i="1"/>
  <c r="V2" i="1"/>
  <c r="R2" i="1"/>
  <c r="R5" i="1"/>
  <c r="Q5" i="1"/>
  <c r="U5" i="1" s="1"/>
  <c r="V5" i="1" s="1"/>
  <c r="S5" i="1"/>
  <c r="Q8" i="1"/>
  <c r="S8" i="1"/>
  <c r="R8" i="1"/>
  <c r="U8" i="1" s="1"/>
  <c r="V8" i="1" s="1"/>
  <c r="P4" i="1"/>
  <c r="Q6" i="1"/>
  <c r="U6" i="1" s="1"/>
  <c r="V6" i="1" s="1"/>
  <c r="S6" i="1"/>
  <c r="R6" i="1"/>
  <c r="R9" i="1"/>
  <c r="Q9" i="1"/>
  <c r="S9" i="1"/>
  <c r="P2" i="1"/>
  <c r="U2" i="1" s="1"/>
  <c r="R4" i="1"/>
  <c r="S4" i="1"/>
  <c r="Q4" i="1"/>
  <c r="R7" i="1"/>
  <c r="Q7" i="1"/>
  <c r="U7" i="1" s="1"/>
  <c r="V7" i="1" s="1"/>
  <c r="S7" i="1"/>
  <c r="U9" i="1"/>
  <c r="V9" i="1" s="1"/>
  <c r="U4" i="1" l="1"/>
  <c r="V4" i="1" s="1"/>
</calcChain>
</file>

<file path=xl/sharedStrings.xml><?xml version="1.0" encoding="utf-8"?>
<sst xmlns="http://schemas.openxmlformats.org/spreadsheetml/2006/main" count="23" uniqueCount="22">
  <si>
    <t>Box Height</t>
  </si>
  <si>
    <t xml:space="preserve">height </t>
  </si>
  <si>
    <t>mass</t>
  </si>
  <si>
    <t>sit ht</t>
  </si>
  <si>
    <t>leg*trunk</t>
  </si>
  <si>
    <t>age*leg</t>
  </si>
  <si>
    <t>age*sit ht</t>
  </si>
  <si>
    <t>age*mass</t>
  </si>
  <si>
    <t>wt/ht ratio</t>
  </si>
  <si>
    <t>Name</t>
    <phoneticPr fontId="1" type="noConversion"/>
  </si>
  <si>
    <t>DOB</t>
    <phoneticPr fontId="1" type="noConversion"/>
  </si>
  <si>
    <t>Age (years)</t>
    <phoneticPr fontId="1" type="noConversion"/>
  </si>
  <si>
    <t>Age (month)</t>
    <phoneticPr fontId="1" type="noConversion"/>
  </si>
  <si>
    <t>Month (decimal)</t>
    <phoneticPr fontId="1" type="noConversion"/>
  </si>
  <si>
    <t>Age (yr+mth)</t>
    <phoneticPr fontId="1" type="noConversion"/>
  </si>
  <si>
    <t>Weight</t>
    <phoneticPr fontId="1" type="noConversion"/>
  </si>
  <si>
    <t>Height</t>
    <phoneticPr fontId="1" type="noConversion"/>
  </si>
  <si>
    <t>Sitting Height</t>
    <phoneticPr fontId="1" type="noConversion"/>
  </si>
  <si>
    <t>Leg Length</t>
    <phoneticPr fontId="1" type="noConversion"/>
  </si>
  <si>
    <t>Maturity Offset</t>
    <phoneticPr fontId="1" type="noConversion"/>
  </si>
  <si>
    <t>APHV (years) age+maturity offset</t>
    <phoneticPr fontId="1" type="noConversion"/>
  </si>
  <si>
    <t>1 month = 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</si>
</sst>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9"/>
      <name val="Tahoma"/>
      <family val="2"/>
    </font>
    <font>
      <b/>
      <sz val="9"/>
      <color indexed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D15" sqref="D15"/>
    </sheetView>
  </sheetViews>
  <sheetFormatPr defaultColWidth="11" defaultRowHeight="12.75" x14ac:dyDescent="0.2"/>
  <cols>
    <col min="1" max="1" width="11" style="4"/>
    <col min="2" max="2" width="8.875" style="4" customWidth="1"/>
    <col min="3" max="3" width="7.875" style="4" customWidth="1"/>
    <col min="4" max="4" width="9.375" style="4" customWidth="1"/>
    <col min="5" max="6" width="11" style="4"/>
    <col min="7" max="7" width="6" style="4" customWidth="1"/>
    <col min="8" max="8" width="6.375" style="4" customWidth="1"/>
    <col min="9" max="11" width="11" style="4"/>
    <col min="12" max="12" width="9" style="4" customWidth="1"/>
    <col min="13" max="13" width="6.375" style="4" customWidth="1"/>
    <col min="14" max="14" width="5.375" style="4" customWidth="1"/>
    <col min="15" max="15" width="5" style="4" customWidth="1"/>
    <col min="16" max="16" width="7.25" style="4" customWidth="1"/>
    <col min="17" max="17" width="7" style="4" customWidth="1"/>
    <col min="18" max="18" width="8" style="4" customWidth="1"/>
    <col min="19" max="19" width="7.25" style="4" customWidth="1"/>
    <col min="20" max="20" width="7.75" style="4" customWidth="1"/>
    <col min="21" max="21" width="11" style="4"/>
    <col min="22" max="22" width="24.625" style="4" customWidth="1"/>
    <col min="23" max="16384" width="11" style="4"/>
  </cols>
  <sheetData>
    <row r="1" spans="1:22" x14ac:dyDescent="0.2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17</v>
      </c>
      <c r="K1" s="1" t="s">
        <v>0</v>
      </c>
      <c r="L1" s="1" t="s">
        <v>18</v>
      </c>
      <c r="M1" s="1" t="s">
        <v>1</v>
      </c>
      <c r="N1" s="1" t="s">
        <v>2</v>
      </c>
      <c r="O1" s="1" t="s">
        <v>3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2" t="s">
        <v>19</v>
      </c>
      <c r="V1" s="3" t="s">
        <v>20</v>
      </c>
    </row>
    <row r="2" spans="1:22" x14ac:dyDescent="0.2">
      <c r="A2" s="5"/>
      <c r="B2" s="6">
        <v>36944</v>
      </c>
      <c r="C2" s="4">
        <v>12</v>
      </c>
      <c r="D2" s="4">
        <v>2</v>
      </c>
      <c r="E2" s="7">
        <f>D2/12</f>
        <v>0.16666666666666666</v>
      </c>
      <c r="F2" s="7">
        <f>C2+E2</f>
        <v>12.166666666666666</v>
      </c>
      <c r="G2" s="4">
        <v>56.5</v>
      </c>
      <c r="H2" s="12">
        <v>157.19999999999999</v>
      </c>
      <c r="I2" s="13">
        <f>(J2-K2)</f>
        <v>82</v>
      </c>
      <c r="J2" s="4">
        <v>122</v>
      </c>
      <c r="K2" s="8">
        <v>40</v>
      </c>
      <c r="L2" s="13">
        <f>H2-J2</f>
        <v>35.199999999999989</v>
      </c>
      <c r="M2" s="9">
        <f>H2</f>
        <v>157.19999999999999</v>
      </c>
      <c r="N2" s="9">
        <f>G2</f>
        <v>56.5</v>
      </c>
      <c r="O2" s="9">
        <f>I2</f>
        <v>82</v>
      </c>
      <c r="P2" s="9">
        <f>(M2-O2)*O2</f>
        <v>6166.3999999999987</v>
      </c>
      <c r="Q2" s="9">
        <f>F2*(M2-O2)</f>
        <v>914.93333333333317</v>
      </c>
      <c r="R2" s="9">
        <f>F2*O2</f>
        <v>997.66666666666663</v>
      </c>
      <c r="S2" s="9">
        <f>F2*N2</f>
        <v>687.41666666666663</v>
      </c>
      <c r="T2" s="9">
        <f>(N2/M2)*100</f>
        <v>35.941475826972017</v>
      </c>
      <c r="U2" s="10">
        <f>-9.236+(0.0002708*P2)-(0.001663*Q2)+(0.007216*R2)+(0.02292*T2)</f>
        <v>-1.0647317207124685</v>
      </c>
      <c r="V2" s="11">
        <f>F2-U2</f>
        <v>13.231398387379134</v>
      </c>
    </row>
    <row r="3" spans="1:22" x14ac:dyDescent="0.2">
      <c r="A3" s="5"/>
      <c r="B3" s="6">
        <v>36796</v>
      </c>
      <c r="C3" s="4">
        <v>12</v>
      </c>
      <c r="D3" s="4">
        <v>7</v>
      </c>
      <c r="E3" s="7">
        <f>D3/12</f>
        <v>0.58333333333333337</v>
      </c>
      <c r="F3" s="7">
        <f>C3+E3</f>
        <v>12.583333333333334</v>
      </c>
      <c r="G3" s="4">
        <v>43</v>
      </c>
      <c r="H3" s="12">
        <v>149.5</v>
      </c>
      <c r="I3" s="13">
        <f>(J3-K3)</f>
        <v>75</v>
      </c>
      <c r="J3" s="4">
        <v>115</v>
      </c>
      <c r="K3" s="8">
        <v>40</v>
      </c>
      <c r="L3" s="13">
        <f>H3-J3</f>
        <v>34.5</v>
      </c>
      <c r="M3" s="9">
        <f>H3</f>
        <v>149.5</v>
      </c>
      <c r="N3" s="9">
        <f>G3</f>
        <v>43</v>
      </c>
      <c r="O3" s="9">
        <f>I3</f>
        <v>75</v>
      </c>
      <c r="P3" s="9">
        <f>(M3-O3)*O3</f>
        <v>5587.5</v>
      </c>
      <c r="Q3" s="9">
        <f>F3*(M3-O3)</f>
        <v>937.45833333333337</v>
      </c>
      <c r="R3" s="9">
        <f>F3*O3</f>
        <v>943.75</v>
      </c>
      <c r="S3" s="9">
        <f>F3*N3</f>
        <v>541.08333333333337</v>
      </c>
      <c r="T3" s="9">
        <f>(N3/M3)*100</f>
        <v>28.762541806020064</v>
      </c>
      <c r="U3" s="10">
        <f>-9.236+(0.0002708*P3)-(0.001663*Q3)+(0.007216*R3)+(0.02292*T3)</f>
        <v>-1.8125607501393546</v>
      </c>
      <c r="V3" s="11">
        <f>F3-U3</f>
        <v>14.395894083472689</v>
      </c>
    </row>
    <row r="4" spans="1:22" x14ac:dyDescent="0.2">
      <c r="A4" s="5"/>
      <c r="B4" s="6">
        <v>36722</v>
      </c>
      <c r="C4" s="4">
        <v>12</v>
      </c>
      <c r="D4" s="4">
        <v>9</v>
      </c>
      <c r="E4" s="7">
        <f t="shared" ref="E4:E7" si="0">D4/12</f>
        <v>0.75</v>
      </c>
      <c r="F4" s="7">
        <f t="shared" ref="F4:F7" si="1">C4+E4</f>
        <v>12.75</v>
      </c>
      <c r="G4" s="4">
        <v>47</v>
      </c>
      <c r="H4" s="12">
        <v>159.5</v>
      </c>
      <c r="I4" s="13">
        <f t="shared" ref="I4:I7" si="2">(J4-K4)</f>
        <v>81</v>
      </c>
      <c r="J4" s="4">
        <v>121</v>
      </c>
      <c r="K4" s="8">
        <v>40</v>
      </c>
      <c r="L4" s="13">
        <f t="shared" ref="L4:L7" si="3">H4-J4</f>
        <v>38.5</v>
      </c>
      <c r="M4" s="9">
        <f t="shared" ref="M4:M7" si="4">H4</f>
        <v>159.5</v>
      </c>
      <c r="N4" s="9">
        <f t="shared" ref="N4:N7" si="5">G4</f>
        <v>47</v>
      </c>
      <c r="O4" s="9">
        <f t="shared" ref="O4:O7" si="6">I4</f>
        <v>81</v>
      </c>
      <c r="P4" s="9">
        <f t="shared" ref="P4:P7" si="7">(M4-O4)*O4</f>
        <v>6358.5</v>
      </c>
      <c r="Q4" s="9">
        <f t="shared" ref="Q4:Q7" si="8">F4*(M4-O4)</f>
        <v>1000.875</v>
      </c>
      <c r="R4" s="9">
        <f t="shared" ref="R4:R7" si="9">F4*O4</f>
        <v>1032.75</v>
      </c>
      <c r="S4" s="9">
        <f t="shared" ref="S4:S7" si="10">F4*N4</f>
        <v>599.25</v>
      </c>
      <c r="T4" s="9">
        <f t="shared" ref="T4:T7" si="11">(N4/M4)*100</f>
        <v>29.467084639498431</v>
      </c>
      <c r="U4" s="10">
        <f t="shared" ref="U4:U7" si="12">-9.236+(0.0002708*P4)-(0.001663*Q4)+(0.007216*R4)+(0.02292*T4)</f>
        <v>-1.0508637450626965</v>
      </c>
      <c r="V4" s="11">
        <f t="shared" ref="V4:V7" si="13">F4-U4</f>
        <v>13.800863745062696</v>
      </c>
    </row>
    <row r="5" spans="1:22" x14ac:dyDescent="0.2">
      <c r="A5" s="5"/>
      <c r="B5" s="6">
        <v>36321</v>
      </c>
      <c r="C5" s="4">
        <v>13</v>
      </c>
      <c r="D5" s="4">
        <v>10</v>
      </c>
      <c r="E5" s="7">
        <f>D5/12</f>
        <v>0.83333333333333337</v>
      </c>
      <c r="F5" s="7">
        <f>C5+E5</f>
        <v>13.833333333333334</v>
      </c>
      <c r="G5" s="4">
        <v>44.5</v>
      </c>
      <c r="H5" s="12">
        <v>147.80000000000001</v>
      </c>
      <c r="I5" s="13">
        <f>(J5-K5)</f>
        <v>76.8</v>
      </c>
      <c r="J5" s="4">
        <v>116.8</v>
      </c>
      <c r="K5" s="8">
        <v>40</v>
      </c>
      <c r="L5" s="13">
        <f>H5-J5</f>
        <v>31.000000000000014</v>
      </c>
      <c r="M5" s="9">
        <f>H5</f>
        <v>147.80000000000001</v>
      </c>
      <c r="N5" s="9">
        <f>G5</f>
        <v>44.5</v>
      </c>
      <c r="O5" s="9">
        <f>I5</f>
        <v>76.8</v>
      </c>
      <c r="P5" s="9">
        <f>(M5-O5)*O5</f>
        <v>5452.8000000000011</v>
      </c>
      <c r="Q5" s="9">
        <f>F5*(M5-O5)</f>
        <v>982.16666666666686</v>
      </c>
      <c r="R5" s="9">
        <f>F5*O5</f>
        <v>1062.4000000000001</v>
      </c>
      <c r="S5" s="9">
        <f>F5*N5</f>
        <v>615.58333333333337</v>
      </c>
      <c r="T5" s="9">
        <f>(N5/M5)*100</f>
        <v>30.108254397834912</v>
      </c>
      <c r="U5" s="10">
        <f>-9.236+(0.0002708*P5)-(0.001663*Q5)+(0.007216*R5)+(0.02292*T5)</f>
        <v>-1.0363653358682889</v>
      </c>
      <c r="V5" s="11">
        <f>F5-U5</f>
        <v>14.869698669201624</v>
      </c>
    </row>
    <row r="6" spans="1:22" x14ac:dyDescent="0.2">
      <c r="A6" s="5"/>
      <c r="B6" s="6">
        <v>35876</v>
      </c>
      <c r="C6" s="4">
        <v>14</v>
      </c>
      <c r="D6" s="4">
        <v>1</v>
      </c>
      <c r="E6" s="7">
        <f>D6/12</f>
        <v>8.3333333333333329E-2</v>
      </c>
      <c r="F6" s="7">
        <f>C6+E6</f>
        <v>14.083333333333334</v>
      </c>
      <c r="G6" s="4">
        <v>70.900000000000006</v>
      </c>
      <c r="H6" s="12">
        <v>188.6</v>
      </c>
      <c r="I6" s="13">
        <f>(J6-K6)</f>
        <v>96.699999999999989</v>
      </c>
      <c r="J6" s="4">
        <v>136.69999999999999</v>
      </c>
      <c r="K6" s="8">
        <v>40</v>
      </c>
      <c r="L6" s="13">
        <f>H6-J6</f>
        <v>51.900000000000006</v>
      </c>
      <c r="M6" s="9">
        <f>H6</f>
        <v>188.6</v>
      </c>
      <c r="N6" s="9">
        <f>G6</f>
        <v>70.900000000000006</v>
      </c>
      <c r="O6" s="9">
        <f>I6</f>
        <v>96.699999999999989</v>
      </c>
      <c r="P6" s="9">
        <f>(M6-O6)*O6</f>
        <v>8886.73</v>
      </c>
      <c r="Q6" s="9">
        <f>F6*(M6-O6)</f>
        <v>1294.2583333333334</v>
      </c>
      <c r="R6" s="9">
        <f>F6*O6</f>
        <v>1361.8583333333331</v>
      </c>
      <c r="S6" s="9">
        <f>F6*N6</f>
        <v>998.50833333333344</v>
      </c>
      <c r="T6" s="9">
        <f>(N6/M6)*100</f>
        <v>37.59278897136798</v>
      </c>
      <c r="U6" s="10">
        <f>-9.236+(0.0002708*P6)-(0.001663*Q6)+(0.007216*R6)+(0.02292*T6)</f>
        <v>1.7069713322237519</v>
      </c>
      <c r="V6" s="11">
        <f>F6-U6</f>
        <v>12.376362001109582</v>
      </c>
    </row>
    <row r="7" spans="1:22" x14ac:dyDescent="0.2">
      <c r="A7" s="5"/>
      <c r="B7" s="6">
        <v>35935</v>
      </c>
      <c r="C7" s="4">
        <v>14</v>
      </c>
      <c r="D7" s="4">
        <v>11</v>
      </c>
      <c r="E7" s="7">
        <f t="shared" si="0"/>
        <v>0.91666666666666663</v>
      </c>
      <c r="F7" s="7">
        <f t="shared" si="1"/>
        <v>14.916666666666666</v>
      </c>
      <c r="G7" s="4">
        <v>46.9</v>
      </c>
      <c r="H7" s="12">
        <v>159.1</v>
      </c>
      <c r="I7" s="13">
        <f t="shared" si="2"/>
        <v>80.400000000000006</v>
      </c>
      <c r="J7" s="4">
        <v>120.4</v>
      </c>
      <c r="K7" s="8">
        <v>40</v>
      </c>
      <c r="L7" s="13">
        <f t="shared" si="3"/>
        <v>38.699999999999989</v>
      </c>
      <c r="M7" s="9">
        <f t="shared" si="4"/>
        <v>159.1</v>
      </c>
      <c r="N7" s="9">
        <f t="shared" si="5"/>
        <v>46.9</v>
      </c>
      <c r="O7" s="9">
        <f t="shared" si="6"/>
        <v>80.400000000000006</v>
      </c>
      <c r="P7" s="9">
        <f t="shared" si="7"/>
        <v>6327.48</v>
      </c>
      <c r="Q7" s="9">
        <f t="shared" si="8"/>
        <v>1173.9416666666664</v>
      </c>
      <c r="R7" s="9">
        <f t="shared" si="9"/>
        <v>1199.3</v>
      </c>
      <c r="S7" s="9">
        <f t="shared" si="10"/>
        <v>699.59166666666658</v>
      </c>
      <c r="T7" s="9">
        <f t="shared" si="11"/>
        <v>29.478315524827153</v>
      </c>
      <c r="U7" s="10">
        <f t="shared" si="12"/>
        <v>-0.14499161583762898</v>
      </c>
      <c r="V7" s="11">
        <f t="shared" si="13"/>
        <v>15.061658282504295</v>
      </c>
    </row>
    <row r="8" spans="1:22" x14ac:dyDescent="0.2">
      <c r="A8" s="5"/>
      <c r="B8" s="6">
        <v>35997</v>
      </c>
      <c r="C8" s="4">
        <v>14</v>
      </c>
      <c r="D8" s="4">
        <v>9</v>
      </c>
      <c r="E8" s="7">
        <f>D8/12</f>
        <v>0.75</v>
      </c>
      <c r="F8" s="7">
        <f>C8+E8</f>
        <v>14.75</v>
      </c>
      <c r="G8" s="4">
        <v>80.099999999999994</v>
      </c>
      <c r="H8" s="12">
        <v>172.2</v>
      </c>
      <c r="I8" s="13">
        <f>(J8-K8)</f>
        <v>91.5</v>
      </c>
      <c r="J8" s="4">
        <v>131.5</v>
      </c>
      <c r="K8" s="8">
        <v>40</v>
      </c>
      <c r="L8" s="13">
        <f>H8-J8</f>
        <v>40.699999999999989</v>
      </c>
      <c r="M8" s="9">
        <f>H8</f>
        <v>172.2</v>
      </c>
      <c r="N8" s="9">
        <f>G8</f>
        <v>80.099999999999994</v>
      </c>
      <c r="O8" s="9">
        <f>I8</f>
        <v>91.5</v>
      </c>
      <c r="P8" s="9">
        <f>(M8-O8)*O8</f>
        <v>7384.0499999999993</v>
      </c>
      <c r="Q8" s="9">
        <f>F8*(M8-O8)</f>
        <v>1190.3249999999998</v>
      </c>
      <c r="R8" s="9">
        <f>F8*O8</f>
        <v>1349.625</v>
      </c>
      <c r="S8" s="9">
        <f>F8*N8</f>
        <v>1181.4749999999999</v>
      </c>
      <c r="T8" s="9">
        <f>(N8/M8)*100</f>
        <v>46.515679442508713</v>
      </c>
      <c r="U8" s="10">
        <f>-9.236+(0.0002708*P8)-(0.001663*Q8)+(0.007216*R8)+(0.02292*T8)</f>
        <v>1.5891236378222995</v>
      </c>
      <c r="V8" s="11">
        <f>F8-U8</f>
        <v>13.160876362177701</v>
      </c>
    </row>
    <row r="9" spans="1:22" x14ac:dyDescent="0.2">
      <c r="A9" s="5"/>
      <c r="B9" s="6">
        <v>35480</v>
      </c>
      <c r="C9" s="4">
        <v>16</v>
      </c>
      <c r="D9" s="4">
        <v>2</v>
      </c>
      <c r="E9" s="7">
        <f>D9/12</f>
        <v>0.16666666666666666</v>
      </c>
      <c r="F9" s="7">
        <f>C9+E9</f>
        <v>16.166666666666668</v>
      </c>
      <c r="G9" s="4">
        <v>64.3</v>
      </c>
      <c r="H9" s="12">
        <v>169.8</v>
      </c>
      <c r="I9" s="13">
        <f>(J9-K9)</f>
        <v>86</v>
      </c>
      <c r="J9" s="4">
        <v>126</v>
      </c>
      <c r="K9" s="8">
        <v>40</v>
      </c>
      <c r="L9" s="13">
        <f>H9-J9</f>
        <v>43.800000000000011</v>
      </c>
      <c r="M9" s="9">
        <f>H9</f>
        <v>169.8</v>
      </c>
      <c r="N9" s="9">
        <f>G9</f>
        <v>64.3</v>
      </c>
      <c r="O9" s="9">
        <f>I9</f>
        <v>86</v>
      </c>
      <c r="P9" s="9">
        <f>(M9-O9)*O9</f>
        <v>7206.8000000000011</v>
      </c>
      <c r="Q9" s="9">
        <f>F9*(M9-O9)</f>
        <v>1354.7666666666669</v>
      </c>
      <c r="R9" s="9">
        <f>F9*O9</f>
        <v>1390.3333333333335</v>
      </c>
      <c r="S9" s="9">
        <f>F9*N9</f>
        <v>1039.5166666666667</v>
      </c>
      <c r="T9" s="9">
        <f>(N9/M9)*100</f>
        <v>37.868080094228503</v>
      </c>
      <c r="U9" s="10">
        <f>-9.236+(0.0002708*P9)-(0.001663*Q9)+(0.007216*R9)+(0.02292*T9)</f>
        <v>1.3632062024263836</v>
      </c>
      <c r="V9" s="11">
        <f>F9-U9</f>
        <v>14.803460464240285</v>
      </c>
    </row>
    <row r="11" spans="1:22" x14ac:dyDescent="0.2">
      <c r="V11" s="4" t="s">
        <v>21</v>
      </c>
    </row>
  </sheetData>
  <pageMargins left="0.75" right="0.75" top="1" bottom="1" header="0.5" footer="0.5"/>
  <pageSetup paperSize="1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Anonymous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daz</dc:creator>
  <cp:lastModifiedBy>daz</cp:lastModifiedBy>
  <dcterms:created xsi:type="dcterms:W3CDTF">2017-04-25T20:15:44Z</dcterms:created>
  <dcterms:modified xsi:type="dcterms:W3CDTF">2017-04-25T21:58:38Z</dcterms:modified>
</cp:coreProperties>
</file>